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s>
  <definedNames>
    <definedName name="_xlnm.Print_Titles" localSheetId="0">'Sheet1'!$5:$7</definedName>
  </definedNames>
  <calcPr fullCalcOnLoad="1"/>
</workbook>
</file>

<file path=xl/sharedStrings.xml><?xml version="1.0" encoding="utf-8"?>
<sst xmlns="http://schemas.openxmlformats.org/spreadsheetml/2006/main" count="153" uniqueCount="92">
  <si>
    <t>TT</t>
  </si>
  <si>
    <t>Thành tiền</t>
  </si>
  <si>
    <t>Trong đó</t>
  </si>
  <si>
    <t>Vốn NSNN hỗ trợ</t>
  </si>
  <si>
    <t>Vốn đối ứng
 của dân</t>
  </si>
  <si>
    <t>I</t>
  </si>
  <si>
    <t>Cá giống (đối tượng chính)</t>
  </si>
  <si>
    <t>máy</t>
  </si>
  <si>
    <t>ha</t>
  </si>
  <si>
    <t>Camera</t>
  </si>
  <si>
    <t xml:space="preserve">Chế phẩm sinh học, thuốc phòng trị bệnh                               </t>
  </si>
  <si>
    <t>bộ</t>
  </si>
  <si>
    <t>kg</t>
  </si>
  <si>
    <t>lít</t>
  </si>
  <si>
    <t>Hỗ trợ mua máy móc</t>
  </si>
  <si>
    <t>chiếc</t>
  </si>
  <si>
    <t>Đơn vị tính</t>
  </si>
  <si>
    <t>Số Lượng</t>
  </si>
  <si>
    <t>ĐVT: đồng</t>
  </si>
  <si>
    <t xml:space="preserve"> -</t>
  </si>
  <si>
    <t>% Hỗ trợ</t>
  </si>
  <si>
    <t xml:space="preserve">Kinh phí </t>
  </si>
  <si>
    <t>Máy sục khí tạo oxy</t>
  </si>
  <si>
    <t>Thiết bị cảm biến</t>
  </si>
  <si>
    <t>Máy cho cá ăn</t>
  </si>
  <si>
    <t>Thiết bị đo môi trường</t>
  </si>
  <si>
    <t>Máy đo oxy hoà tan</t>
  </si>
  <si>
    <t>Máy đo PH</t>
  </si>
  <si>
    <t>Test NH3</t>
  </si>
  <si>
    <t>Nhiệt kế</t>
  </si>
  <si>
    <t>Bộ</t>
  </si>
  <si>
    <t>Chiếc</t>
  </si>
  <si>
    <t>II</t>
  </si>
  <si>
    <t>Hỗ trợ chứng nhận đạt tiêu chuẩn VietGAP</t>
  </si>
  <si>
    <t>Tư vấn áp dụng quy phạm thực hành nuôi thuỷ sản theo tiêu chuẩn VietGAP</t>
  </si>
  <si>
    <t>Đánh giá, chứng nhận sản phẩm MH đạt tiêu chuẩn VietGAP</t>
  </si>
  <si>
    <t>*</t>
  </si>
  <si>
    <t>Trong đó: Dự toán chi tiết 01 lớp tập huấn như sau:</t>
  </si>
  <si>
    <t>Thuê hội trường</t>
  </si>
  <si>
    <t>Người</t>
  </si>
  <si>
    <t xml:space="preserve">Thuê máy chiếu, phông chiếu, amly, loa đài </t>
  </si>
  <si>
    <t>Tiền nước uống (50 người*2 ngày *30.000đồng/người/ngày)</t>
  </si>
  <si>
    <t>Văn phòng phẩm (Bút, vở, túi cúc)</t>
  </si>
  <si>
    <t>In tài liệu</t>
  </si>
  <si>
    <t>Bồi dưỡng giảng viên</t>
  </si>
  <si>
    <t>Buổi</t>
  </si>
  <si>
    <t>Lớp</t>
  </si>
  <si>
    <t>Ngày</t>
  </si>
  <si>
    <t>Tiền hội trường, khánh tiết</t>
  </si>
  <si>
    <t xml:space="preserve">Ngày </t>
  </si>
  <si>
    <t>Tiền ăn đại biểu không hưởng lương</t>
  </si>
  <si>
    <t xml:space="preserve">Tiền nước uống </t>
  </si>
  <si>
    <t>Báo cáo tham luận</t>
  </si>
  <si>
    <t>Báo cáo</t>
  </si>
  <si>
    <t>Báo cáo viên</t>
  </si>
  <si>
    <t>III</t>
  </si>
  <si>
    <t>Tập huấn, tham quan kinh nghiệm, hội thảo</t>
  </si>
  <si>
    <t>IV</t>
  </si>
  <si>
    <t>V</t>
  </si>
  <si>
    <t>Dự phòng</t>
  </si>
  <si>
    <t>Nội dung</t>
  </si>
  <si>
    <t>Con</t>
  </si>
  <si>
    <t>Tổ chức 02 lớp tập huấn cho các hộ tham gia Đề án và  các hộ nuôi thuỷ sản thâm canh lân cận. Số lượng 50 người, 02 ngày/lớp; tổ chức tại các huyện</t>
  </si>
  <si>
    <t>Tiền ăn cho đại biểu không hưởng lương 
(50 người *2 ngày *100.000 đồng/người/ngày)</t>
  </si>
  <si>
    <t>VI</t>
  </si>
  <si>
    <t>Tuyên truyền</t>
  </si>
  <si>
    <t>Tiền thuê xe (dự kiến: 6.000.000đ/ngày xe *2 ngày)</t>
  </si>
  <si>
    <t xml:space="preserve">Kinh phí thăm quan học tập kinh nghiệm cho các thành viên trong THT, HTX nuôi thuỷ sản tham gia Đề án, các hộ nuôi thuỷ sản thâm canh lân cận. Số lượng 32 người, thời gian: 02 ngày </t>
  </si>
  <si>
    <t>Chi tiền phòng nghỉ cho khách mời 
(32 người*01 đêm *250.000đồng/người/đêm)</t>
  </si>
  <si>
    <t>Phóng sự truyền hình</t>
  </si>
  <si>
    <t>Bài trên báo</t>
  </si>
  <si>
    <t>Phóng sự</t>
  </si>
  <si>
    <t>Bài viết</t>
  </si>
  <si>
    <t>Tờ</t>
  </si>
  <si>
    <t>Chi phí khác: quản lý, chỉ đạo, kiểm tra, giám sát, nghiệm thu thanh quyết toán và chi khác</t>
  </si>
  <si>
    <t xml:space="preserve">Tổ chức 01 cuộc tổng kết hội thảo cho các thành viên trong THT, HTX nuôi thuỷ sản tham gia Đề án, các hộ nuôi thuỷ sản thâm canh lân cận. Số lượng 50 đại biểu tham dự tại thành phố Bắc Giang, thời gian: 01 ngày </t>
  </si>
  <si>
    <t>Tổng cộng (I+II+III+IV+V+VI)</t>
  </si>
  <si>
    <t>In tờ rơi tuyên truyền: 4 màu hai mặt KT 29,7cm x 42 cm, in giấy couche định lượng 120gr</t>
  </si>
  <si>
    <t>Đơn giá 
dự toán</t>
  </si>
  <si>
    <t>Hỗ trợ con giống, vật tư, trang thiết bị mô hình
Quy mô: 16,9 ha</t>
  </si>
  <si>
    <t>Cá giống khác (6.000 con/ha* 16,9ha)</t>
  </si>
  <si>
    <t xml:space="preserve">Chế phẩm sinh học (20kg/01ha)                  </t>
  </si>
  <si>
    <t>Cá rô phi đơn tính, kích cỡ 5-6cm (8.000 con/ha)</t>
  </si>
  <si>
    <t>Cá trắm cỏ kích cỡ 12-15cm (3.000 con/ha)</t>
  </si>
  <si>
    <t>Cá chép lai ba máu V1 kích cỡ 7-10cm  (3.000 con/ha)</t>
  </si>
  <si>
    <t>BKC 80% (05 lít/ha)</t>
  </si>
  <si>
    <t>Vitamin C (04kg/ha)</t>
  </si>
  <si>
    <t xml:space="preserve">Kinh phí thuê tư vấn cấp chứng chỉ đạt tiêu chuẩn VietGAP cho 16,9a </t>
  </si>
  <si>
    <t>NSNN hỗ trợ số tiền bằng chữ: Một tỷ, ba trăm năm mươi triệu đồng chẵn./.</t>
  </si>
  <si>
    <t>Tiền phụ cấp lưu trú
(32 người*02 ngày *150.000đồng/người/ngày)</t>
  </si>
  <si>
    <t>BIỂU PHÊ DUYỆT DỰ TOÁN KINH PHÍ THỰC HIỆN ĐỀ ÁN" PHÁT TRIỂN TỰ ĐỘNG HÓA TRONG NUÔI THỦY SẢN THÂM CANH 
TỈNH BẮC GIANG GIAI ĐOẠN 2021-2025" NĂM 2024</t>
  </si>
  <si>
    <t>(Kèm theo Quyết định số           /QĐ-SNN  ngày          tháng  4 năm 2024 của Giám đốc Sở Nông nghiệp và PTNT)</t>
  </si>
</sst>
</file>

<file path=xl/styles.xml><?xml version="1.0" encoding="utf-8"?>
<styleSheet xmlns="http://schemas.openxmlformats.org/spreadsheetml/2006/main">
  <numFmts count="23">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s>
  <fonts count="44">
    <font>
      <sz val="10"/>
      <name val="Arial"/>
      <family val="0"/>
    </font>
    <font>
      <sz val="10"/>
      <name val=".VnTime"/>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40" fillId="0" borderId="0" xfId="0" applyFont="1" applyFill="1" applyAlignment="1">
      <alignment horizontal="center"/>
    </xf>
    <xf numFmtId="0" fontId="40" fillId="0" borderId="0" xfId="0" applyFont="1" applyFill="1" applyAlignment="1">
      <alignment/>
    </xf>
    <xf numFmtId="0" fontId="41" fillId="0" borderId="0" xfId="55" applyFont="1" applyFill="1" applyAlignment="1">
      <alignment horizontal="center" wrapText="1"/>
      <protection/>
    </xf>
    <xf numFmtId="0" fontId="41" fillId="0" borderId="10" xfId="55" applyFont="1" applyFill="1" applyBorder="1" applyAlignment="1">
      <alignment horizontal="center" vertical="center" wrapText="1"/>
      <protection/>
    </xf>
    <xf numFmtId="0" fontId="41" fillId="0" borderId="10" xfId="55" applyFont="1" applyFill="1" applyBorder="1" applyAlignment="1">
      <alignment horizontal="center" vertical="center"/>
      <protection/>
    </xf>
    <xf numFmtId="0" fontId="41" fillId="0" borderId="10" xfId="55" applyFont="1" applyFill="1" applyBorder="1" applyAlignment="1">
      <alignment horizontal="left" vertical="center" wrapText="1"/>
      <protection/>
    </xf>
    <xf numFmtId="3" fontId="41" fillId="0" borderId="10" xfId="55" applyNumberFormat="1" applyFont="1" applyFill="1" applyBorder="1" applyAlignment="1">
      <alignment vertical="center" wrapText="1"/>
      <protection/>
    </xf>
    <xf numFmtId="0" fontId="41" fillId="0" borderId="10" xfId="55" applyFont="1" applyFill="1" applyBorder="1" applyAlignment="1">
      <alignment vertical="center"/>
      <protection/>
    </xf>
    <xf numFmtId="3" fontId="41" fillId="0" borderId="10" xfId="55" applyNumberFormat="1" applyFont="1" applyFill="1" applyBorder="1" applyAlignment="1">
      <alignment horizontal="center" vertical="center"/>
      <protection/>
    </xf>
    <xf numFmtId="3" fontId="41" fillId="0" borderId="10" xfId="55" applyNumberFormat="1" applyFont="1" applyFill="1" applyBorder="1" applyAlignment="1">
      <alignment vertical="center"/>
      <protection/>
    </xf>
    <xf numFmtId="3" fontId="41" fillId="0" borderId="10" xfId="55" applyNumberFormat="1" applyFont="1" applyFill="1" applyBorder="1" applyAlignment="1">
      <alignment horizontal="right" vertical="center" wrapText="1"/>
      <protection/>
    </xf>
    <xf numFmtId="0" fontId="41" fillId="0" borderId="0" xfId="0" applyFont="1" applyFill="1" applyAlignment="1">
      <alignment/>
    </xf>
    <xf numFmtId="0" fontId="41" fillId="0" borderId="11" xfId="55" applyFont="1" applyFill="1" applyBorder="1" applyAlignment="1">
      <alignment horizontal="center" vertical="center"/>
      <protection/>
    </xf>
    <xf numFmtId="0" fontId="40" fillId="0" borderId="10" xfId="55" applyFont="1" applyFill="1" applyBorder="1" applyAlignment="1">
      <alignment vertical="center"/>
      <protection/>
    </xf>
    <xf numFmtId="0" fontId="40" fillId="0" borderId="10" xfId="55" applyFont="1" applyFill="1" applyBorder="1" applyAlignment="1">
      <alignment horizontal="center" vertical="center"/>
      <protection/>
    </xf>
    <xf numFmtId="3" fontId="40" fillId="0" borderId="10" xfId="55" applyNumberFormat="1" applyFont="1" applyFill="1" applyBorder="1" applyAlignment="1">
      <alignment horizontal="center" vertical="center"/>
      <protection/>
    </xf>
    <xf numFmtId="3" fontId="40" fillId="0" borderId="10" xfId="55" applyNumberFormat="1" applyFont="1" applyFill="1" applyBorder="1" applyAlignment="1">
      <alignment vertical="center"/>
      <protection/>
    </xf>
    <xf numFmtId="3" fontId="40" fillId="0" borderId="10" xfId="55" applyNumberFormat="1" applyFont="1" applyFill="1" applyBorder="1" applyAlignment="1">
      <alignment horizontal="right" vertical="center" wrapText="1"/>
      <protection/>
    </xf>
    <xf numFmtId="0" fontId="40" fillId="0" borderId="10" xfId="55" applyFont="1" applyFill="1" applyBorder="1" applyAlignment="1">
      <alignment vertical="center" wrapText="1"/>
      <protection/>
    </xf>
    <xf numFmtId="0" fontId="41" fillId="0" borderId="10" xfId="55" applyFont="1" applyFill="1" applyBorder="1" applyAlignment="1">
      <alignment vertical="center" wrapText="1"/>
      <protection/>
    </xf>
    <xf numFmtId="178" fontId="41" fillId="0" borderId="10" xfId="55" applyNumberFormat="1" applyFont="1" applyFill="1" applyBorder="1" applyAlignment="1">
      <alignment horizontal="center" vertical="center"/>
      <protection/>
    </xf>
    <xf numFmtId="3" fontId="40" fillId="0" borderId="10" xfId="0" applyNumberFormat="1" applyFont="1" applyFill="1" applyBorder="1" applyAlignment="1">
      <alignment horizontal="center" vertical="center"/>
    </xf>
    <xf numFmtId="3" fontId="40" fillId="0" borderId="10" xfId="0" applyNumberFormat="1" applyFont="1" applyFill="1" applyBorder="1" applyAlignment="1">
      <alignment vertical="center"/>
    </xf>
    <xf numFmtId="3" fontId="41" fillId="0" borderId="10" xfId="0" applyNumberFormat="1" applyFont="1" applyFill="1" applyBorder="1" applyAlignment="1">
      <alignment horizontal="center" vertical="center"/>
    </xf>
    <xf numFmtId="3" fontId="41" fillId="0" borderId="10" xfId="0" applyNumberFormat="1" applyFont="1" applyFill="1" applyBorder="1" applyAlignment="1">
      <alignment vertical="center"/>
    </xf>
    <xf numFmtId="0" fontId="40" fillId="0" borderId="10" xfId="55" applyFont="1" applyFill="1" applyBorder="1" applyAlignment="1">
      <alignment horizontal="left" vertical="center" wrapText="1"/>
      <protection/>
    </xf>
    <xf numFmtId="0" fontId="40" fillId="0" borderId="10" xfId="55" applyFont="1" applyFill="1" applyBorder="1" applyAlignment="1">
      <alignment horizontal="center" vertical="center" wrapText="1"/>
      <protection/>
    </xf>
    <xf numFmtId="3" fontId="40" fillId="0" borderId="10" xfId="55" applyNumberFormat="1" applyFont="1" applyFill="1" applyBorder="1" applyAlignment="1">
      <alignment horizontal="center" vertical="center" wrapText="1"/>
      <protection/>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xf>
    <xf numFmtId="3" fontId="40" fillId="0" borderId="10" xfId="0" applyNumberFormat="1" applyFont="1" applyFill="1" applyBorder="1" applyAlignment="1">
      <alignment horizontal="right" vertical="center"/>
    </xf>
    <xf numFmtId="0" fontId="41" fillId="0" borderId="11" xfId="0" applyFont="1" applyFill="1" applyBorder="1" applyAlignment="1">
      <alignment vertical="center" wrapText="1"/>
    </xf>
    <xf numFmtId="0" fontId="41" fillId="0" borderId="11" xfId="0" applyFont="1" applyFill="1" applyBorder="1" applyAlignment="1">
      <alignment horizontal="center" vertical="center"/>
    </xf>
    <xf numFmtId="3" fontId="41" fillId="0" borderId="11" xfId="55" applyNumberFormat="1" applyFont="1" applyFill="1" applyBorder="1" applyAlignment="1">
      <alignment horizontal="center" vertical="center"/>
      <protection/>
    </xf>
    <xf numFmtId="3" fontId="41" fillId="0" borderId="11" xfId="0" applyNumberFormat="1" applyFont="1" applyFill="1" applyBorder="1" applyAlignment="1">
      <alignment horizontal="right" vertical="center"/>
    </xf>
    <xf numFmtId="3" fontId="41" fillId="0" borderId="11" xfId="55" applyNumberFormat="1" applyFont="1" applyFill="1" applyBorder="1" applyAlignment="1">
      <alignment vertical="center"/>
      <protection/>
    </xf>
    <xf numFmtId="0" fontId="40" fillId="0" borderId="11" xfId="0" applyFont="1" applyFill="1" applyBorder="1" applyAlignment="1">
      <alignment vertical="center" wrapText="1"/>
    </xf>
    <xf numFmtId="0" fontId="40" fillId="0" borderId="11" xfId="0" applyFont="1" applyFill="1" applyBorder="1" applyAlignment="1">
      <alignment horizontal="center" vertical="center"/>
    </xf>
    <xf numFmtId="3" fontId="40" fillId="0" borderId="11" xfId="55" applyNumberFormat="1" applyFont="1" applyFill="1" applyBorder="1" applyAlignment="1">
      <alignment horizontal="center" vertical="center"/>
      <protection/>
    </xf>
    <xf numFmtId="3" fontId="40" fillId="0" borderId="11" xfId="0" applyNumberFormat="1" applyFont="1" applyFill="1" applyBorder="1" applyAlignment="1">
      <alignment horizontal="right" vertical="center"/>
    </xf>
    <xf numFmtId="3" fontId="40" fillId="0" borderId="11" xfId="55" applyNumberFormat="1" applyFont="1" applyFill="1" applyBorder="1" applyAlignment="1">
      <alignment vertical="center"/>
      <protection/>
    </xf>
    <xf numFmtId="3" fontId="40" fillId="0" borderId="11" xfId="55" applyNumberFormat="1" applyFont="1" applyFill="1" applyBorder="1" applyAlignment="1">
      <alignment horizontal="center" vertical="center" wrapText="1"/>
      <protection/>
    </xf>
    <xf numFmtId="178" fontId="41" fillId="0" borderId="11" xfId="55" applyNumberFormat="1" applyFont="1" applyFill="1" applyBorder="1" applyAlignment="1">
      <alignment horizontal="center" vertical="center"/>
      <protection/>
    </xf>
    <xf numFmtId="178" fontId="40" fillId="0" borderId="11" xfId="55" applyNumberFormat="1" applyFont="1" applyFill="1" applyBorder="1" applyAlignment="1">
      <alignment horizontal="center" vertical="center"/>
      <protection/>
    </xf>
    <xf numFmtId="3" fontId="41" fillId="0" borderId="11" xfId="55" applyNumberFormat="1" applyFont="1" applyFill="1" applyBorder="1" applyAlignment="1">
      <alignment horizontal="center" vertical="center" wrapText="1"/>
      <protection/>
    </xf>
    <xf numFmtId="0" fontId="42" fillId="0" borderId="11" xfId="55" applyFont="1" applyFill="1" applyBorder="1" applyAlignment="1">
      <alignment horizontal="center" vertical="center"/>
      <protection/>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xf>
    <xf numFmtId="3" fontId="42" fillId="0" borderId="11" xfId="55" applyNumberFormat="1" applyFont="1" applyFill="1" applyBorder="1" applyAlignment="1">
      <alignment horizontal="center" vertical="center"/>
      <protection/>
    </xf>
    <xf numFmtId="3" fontId="42" fillId="0" borderId="11" xfId="0" applyNumberFormat="1" applyFont="1" applyFill="1" applyBorder="1" applyAlignment="1">
      <alignment horizontal="right" vertical="center"/>
    </xf>
    <xf numFmtId="3" fontId="42" fillId="0" borderId="11" xfId="55" applyNumberFormat="1" applyFont="1" applyFill="1" applyBorder="1" applyAlignment="1">
      <alignment vertical="center"/>
      <protection/>
    </xf>
    <xf numFmtId="0" fontId="42" fillId="0" borderId="0" xfId="0" applyFont="1" applyFill="1" applyAlignment="1">
      <alignment/>
    </xf>
    <xf numFmtId="0" fontId="41" fillId="0" borderId="11" xfId="55" applyFont="1" applyFill="1" applyBorder="1" applyAlignment="1">
      <alignment horizontal="left" vertical="center" wrapText="1"/>
      <protection/>
    </xf>
    <xf numFmtId="0" fontId="40" fillId="0" borderId="11" xfId="56" applyFont="1" applyFill="1" applyBorder="1" applyAlignment="1">
      <alignment horizontal="center" vertical="center" wrapText="1"/>
      <protection/>
    </xf>
    <xf numFmtId="3" fontId="40" fillId="0" borderId="11" xfId="56" applyNumberFormat="1" applyFont="1" applyFill="1" applyBorder="1" applyAlignment="1">
      <alignment vertical="center" wrapText="1"/>
      <protection/>
    </xf>
    <xf numFmtId="3" fontId="41" fillId="0" borderId="11" xfId="56" applyNumberFormat="1" applyFont="1" applyFill="1" applyBorder="1" applyAlignment="1">
      <alignment vertical="center" wrapText="1"/>
      <protection/>
    </xf>
    <xf numFmtId="3" fontId="41" fillId="0" borderId="11" xfId="55" applyNumberFormat="1" applyFont="1" applyFill="1" applyBorder="1" applyAlignment="1">
      <alignment horizontal="right" vertical="center"/>
      <protection/>
    </xf>
    <xf numFmtId="3" fontId="40" fillId="0" borderId="0" xfId="0" applyNumberFormat="1" applyFont="1" applyFill="1" applyAlignment="1">
      <alignment/>
    </xf>
    <xf numFmtId="0" fontId="41" fillId="0" borderId="0" xfId="55" applyFont="1" applyFill="1" applyBorder="1" applyAlignment="1">
      <alignment horizontal="center" vertical="center"/>
      <protection/>
    </xf>
    <xf numFmtId="0" fontId="41" fillId="0" borderId="0" xfId="55" applyFont="1" applyFill="1" applyBorder="1" applyAlignment="1">
      <alignment vertical="center"/>
      <protection/>
    </xf>
    <xf numFmtId="3" fontId="41" fillId="0" borderId="0" xfId="55" applyNumberFormat="1" applyFont="1" applyFill="1" applyBorder="1" applyAlignment="1">
      <alignment vertical="center"/>
      <protection/>
    </xf>
    <xf numFmtId="3" fontId="41" fillId="0" borderId="0" xfId="0" applyNumberFormat="1" applyFont="1" applyFill="1" applyBorder="1" applyAlignment="1">
      <alignment vertical="center"/>
    </xf>
    <xf numFmtId="0" fontId="40" fillId="0" borderId="0" xfId="0" applyFont="1" applyFill="1" applyBorder="1" applyAlignment="1">
      <alignment/>
    </xf>
    <xf numFmtId="3" fontId="40" fillId="0" borderId="0" xfId="0" applyNumberFormat="1" applyFont="1" applyFill="1" applyBorder="1" applyAlignment="1">
      <alignment/>
    </xf>
    <xf numFmtId="9" fontId="40" fillId="0" borderId="0" xfId="0" applyNumberFormat="1" applyFont="1" applyFill="1" applyAlignment="1">
      <alignment/>
    </xf>
    <xf numFmtId="0" fontId="43" fillId="0" borderId="0" xfId="0" applyNumberFormat="1" applyFont="1" applyFill="1" applyAlignment="1">
      <alignment horizontal="center"/>
    </xf>
    <xf numFmtId="0" fontId="43" fillId="0" borderId="12" xfId="55" applyFont="1" applyFill="1" applyBorder="1" applyAlignment="1">
      <alignment horizontal="center" wrapText="1"/>
      <protection/>
    </xf>
    <xf numFmtId="0" fontId="41" fillId="0" borderId="0" xfId="0" applyNumberFormat="1" applyFont="1" applyFill="1" applyAlignment="1">
      <alignment horizontal="center" vertical="center" wrapText="1"/>
    </xf>
    <xf numFmtId="0" fontId="41" fillId="0" borderId="10" xfId="0"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3" xfId="55" applyFont="1" applyFill="1" applyBorder="1" applyAlignment="1">
      <alignment horizontal="center" vertical="center" wrapText="1"/>
      <protection/>
    </xf>
    <xf numFmtId="0" fontId="41" fillId="0" borderId="14" xfId="55" applyFont="1" applyFill="1" applyBorder="1" applyAlignment="1">
      <alignment horizontal="center" vertical="center" wrapText="1"/>
      <protection/>
    </xf>
    <xf numFmtId="0" fontId="40" fillId="0" borderId="0" xfId="0" applyFont="1" applyFill="1" applyAlignment="1">
      <alignment horizontal="left"/>
    </xf>
    <xf numFmtId="0" fontId="41" fillId="0" borderId="0" xfId="0" applyFont="1" applyFill="1" applyBorder="1" applyAlignment="1">
      <alignment horizontal="center"/>
    </xf>
    <xf numFmtId="0" fontId="41" fillId="0" borderId="10"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TT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4"/>
  <sheetViews>
    <sheetView tabSelected="1" zoomScalePageLayoutView="0" workbookViewId="0" topLeftCell="A49">
      <selection activeCell="H60" sqref="H60"/>
    </sheetView>
  </sheetViews>
  <sheetFormatPr defaultColWidth="9.140625" defaultRowHeight="12.75"/>
  <cols>
    <col min="1" max="1" width="5.28125" style="1" customWidth="1"/>
    <col min="2" max="2" width="52.00390625" style="2" customWidth="1"/>
    <col min="3" max="3" width="10.421875" style="2" customWidth="1"/>
    <col min="4" max="4" width="10.8515625" style="2" customWidth="1"/>
    <col min="5" max="5" width="13.140625" style="2" customWidth="1"/>
    <col min="6" max="6" width="15.8515625" style="2" customWidth="1"/>
    <col min="7" max="7" width="8.57421875" style="2" customWidth="1"/>
    <col min="8" max="8" width="15.00390625" style="2" customWidth="1"/>
    <col min="9" max="9" width="15.8515625" style="2" customWidth="1"/>
    <col min="10" max="10" width="9.140625" style="2" customWidth="1"/>
    <col min="11" max="11" width="12.7109375" style="2" bestFit="1" customWidth="1"/>
    <col min="12" max="16384" width="9.140625" style="2" customWidth="1"/>
  </cols>
  <sheetData>
    <row r="1" ht="10.5" customHeight="1"/>
    <row r="2" spans="1:9" ht="33.75" customHeight="1">
      <c r="A2" s="68" t="s">
        <v>90</v>
      </c>
      <c r="B2" s="68"/>
      <c r="C2" s="68"/>
      <c r="D2" s="68"/>
      <c r="E2" s="68"/>
      <c r="F2" s="68"/>
      <c r="G2" s="68"/>
      <c r="H2" s="68"/>
      <c r="I2" s="68"/>
    </row>
    <row r="3" spans="1:9" ht="16.5" customHeight="1">
      <c r="A3" s="66" t="s">
        <v>91</v>
      </c>
      <c r="B3" s="66"/>
      <c r="C3" s="66"/>
      <c r="D3" s="66"/>
      <c r="E3" s="66"/>
      <c r="F3" s="66"/>
      <c r="G3" s="66"/>
      <c r="H3" s="66"/>
      <c r="I3" s="66"/>
    </row>
    <row r="4" spans="1:9" ht="19.5" customHeight="1">
      <c r="A4" s="3"/>
      <c r="B4" s="3"/>
      <c r="C4" s="3"/>
      <c r="D4" s="3"/>
      <c r="E4" s="3"/>
      <c r="F4" s="3"/>
      <c r="G4" s="3"/>
      <c r="H4" s="67" t="s">
        <v>18</v>
      </c>
      <c r="I4" s="67"/>
    </row>
    <row r="5" spans="1:9" ht="15.75" customHeight="1">
      <c r="A5" s="69" t="s">
        <v>0</v>
      </c>
      <c r="B5" s="70" t="s">
        <v>60</v>
      </c>
      <c r="C5" s="70" t="s">
        <v>16</v>
      </c>
      <c r="D5" s="70" t="s">
        <v>17</v>
      </c>
      <c r="E5" s="70" t="s">
        <v>78</v>
      </c>
      <c r="F5" s="70" t="s">
        <v>1</v>
      </c>
      <c r="G5" s="75" t="s">
        <v>2</v>
      </c>
      <c r="H5" s="75"/>
      <c r="I5" s="75"/>
    </row>
    <row r="6" spans="1:9" ht="15.75" customHeight="1">
      <c r="A6" s="69"/>
      <c r="B6" s="70"/>
      <c r="C6" s="70"/>
      <c r="D6" s="70"/>
      <c r="E6" s="70"/>
      <c r="F6" s="70"/>
      <c r="G6" s="71" t="s">
        <v>3</v>
      </c>
      <c r="H6" s="72"/>
      <c r="I6" s="75" t="s">
        <v>4</v>
      </c>
    </row>
    <row r="7" spans="1:9" ht="34.5" customHeight="1">
      <c r="A7" s="69"/>
      <c r="B7" s="70"/>
      <c r="C7" s="70"/>
      <c r="D7" s="70"/>
      <c r="E7" s="70"/>
      <c r="F7" s="70"/>
      <c r="G7" s="4" t="s">
        <v>20</v>
      </c>
      <c r="H7" s="4" t="s">
        <v>21</v>
      </c>
      <c r="I7" s="75"/>
    </row>
    <row r="8" spans="1:9" ht="35.25" customHeight="1">
      <c r="A8" s="5" t="s">
        <v>5</v>
      </c>
      <c r="B8" s="6" t="s">
        <v>79</v>
      </c>
      <c r="C8" s="5" t="s">
        <v>8</v>
      </c>
      <c r="D8" s="5">
        <v>16.9</v>
      </c>
      <c r="E8" s="4"/>
      <c r="F8" s="7">
        <f>F9+F14+F18+F23</f>
        <v>1225194700</v>
      </c>
      <c r="G8" s="7"/>
      <c r="H8" s="7">
        <f>H9+H14+H18+H23</f>
        <v>744968700</v>
      </c>
      <c r="I8" s="7">
        <f>I9+I14+I18+I23</f>
        <v>480226000</v>
      </c>
    </row>
    <row r="9" spans="1:9" s="12" customFormat="1" ht="20.25" customHeight="1">
      <c r="A9" s="5">
        <v>1</v>
      </c>
      <c r="B9" s="8" t="s">
        <v>6</v>
      </c>
      <c r="C9" s="5" t="s">
        <v>61</v>
      </c>
      <c r="D9" s="9">
        <f>SUM(D10:D12)</f>
        <v>236600</v>
      </c>
      <c r="E9" s="10"/>
      <c r="F9" s="10">
        <f>SUM(F10:F13)</f>
        <v>504465000</v>
      </c>
      <c r="G9" s="5">
        <v>60</v>
      </c>
      <c r="H9" s="11">
        <f>SUM(H10:H12)</f>
        <v>241839000</v>
      </c>
      <c r="I9" s="10">
        <f>F9-H9</f>
        <v>262626000</v>
      </c>
    </row>
    <row r="10" spans="1:9" ht="20.25" customHeight="1">
      <c r="A10" s="13" t="s">
        <v>19</v>
      </c>
      <c r="B10" s="14" t="s">
        <v>82</v>
      </c>
      <c r="C10" s="15" t="s">
        <v>61</v>
      </c>
      <c r="D10" s="16">
        <f>8000*D8</f>
        <v>135200</v>
      </c>
      <c r="E10" s="17">
        <v>1650</v>
      </c>
      <c r="F10" s="17">
        <f aca="true" t="shared" si="0" ref="F10:F19">D10*E10</f>
        <v>223080000</v>
      </c>
      <c r="G10" s="16">
        <v>60</v>
      </c>
      <c r="H10" s="18">
        <f aca="true" t="shared" si="1" ref="H10:H22">F10*G10/100</f>
        <v>133848000</v>
      </c>
      <c r="I10" s="17">
        <f>F10*0.4</f>
        <v>89232000</v>
      </c>
    </row>
    <row r="11" spans="1:9" ht="20.25" customHeight="1">
      <c r="A11" s="13" t="s">
        <v>19</v>
      </c>
      <c r="B11" s="14" t="s">
        <v>83</v>
      </c>
      <c r="C11" s="15" t="s">
        <v>61</v>
      </c>
      <c r="D11" s="16">
        <f>3000*D8</f>
        <v>50699.99999999999</v>
      </c>
      <c r="E11" s="17">
        <v>1900</v>
      </c>
      <c r="F11" s="17">
        <f t="shared" si="0"/>
        <v>96329999.99999999</v>
      </c>
      <c r="G11" s="16">
        <v>60</v>
      </c>
      <c r="H11" s="18">
        <f t="shared" si="1"/>
        <v>57797999.99999999</v>
      </c>
      <c r="I11" s="17">
        <f>F11*0.4</f>
        <v>38531999.99999999</v>
      </c>
    </row>
    <row r="12" spans="1:9" ht="20.25" customHeight="1">
      <c r="A12" s="13" t="s">
        <v>19</v>
      </c>
      <c r="B12" s="19" t="s">
        <v>84</v>
      </c>
      <c r="C12" s="15" t="s">
        <v>61</v>
      </c>
      <c r="D12" s="16">
        <f>3000*D8</f>
        <v>50699.99999999999</v>
      </c>
      <c r="E12" s="17">
        <v>1650</v>
      </c>
      <c r="F12" s="17">
        <f t="shared" si="0"/>
        <v>83654999.99999999</v>
      </c>
      <c r="G12" s="16">
        <v>60</v>
      </c>
      <c r="H12" s="18">
        <f t="shared" si="1"/>
        <v>50192999.99999999</v>
      </c>
      <c r="I12" s="17">
        <f>F12*0.4</f>
        <v>33461999.999999996</v>
      </c>
    </row>
    <row r="13" spans="1:9" ht="20.25" customHeight="1">
      <c r="A13" s="13" t="s">
        <v>19</v>
      </c>
      <c r="B13" s="14" t="s">
        <v>80</v>
      </c>
      <c r="C13" s="15" t="s">
        <v>61</v>
      </c>
      <c r="D13" s="16">
        <f>6000*D8</f>
        <v>101399.99999999999</v>
      </c>
      <c r="E13" s="17">
        <v>1000</v>
      </c>
      <c r="F13" s="17">
        <f t="shared" si="0"/>
        <v>101399999.99999999</v>
      </c>
      <c r="G13" s="16">
        <v>0</v>
      </c>
      <c r="H13" s="18">
        <f t="shared" si="1"/>
        <v>0</v>
      </c>
      <c r="I13" s="17">
        <f>F13</f>
        <v>101399999.99999999</v>
      </c>
    </row>
    <row r="14" spans="1:9" s="12" customFormat="1" ht="20.25" customHeight="1">
      <c r="A14" s="5">
        <v>2</v>
      </c>
      <c r="B14" s="20" t="s">
        <v>10</v>
      </c>
      <c r="C14" s="5" t="s">
        <v>8</v>
      </c>
      <c r="D14" s="21">
        <v>16.9</v>
      </c>
      <c r="E14" s="10"/>
      <c r="F14" s="10">
        <f>SUM(F15:F17)</f>
        <v>99929700</v>
      </c>
      <c r="G14" s="9">
        <v>100</v>
      </c>
      <c r="H14" s="10">
        <f t="shared" si="1"/>
        <v>99929700</v>
      </c>
      <c r="I14" s="10">
        <f>F14-H14</f>
        <v>0</v>
      </c>
    </row>
    <row r="15" spans="1:9" ht="20.25" customHeight="1">
      <c r="A15" s="13" t="s">
        <v>19</v>
      </c>
      <c r="B15" s="19" t="s">
        <v>81</v>
      </c>
      <c r="C15" s="15" t="s">
        <v>12</v>
      </c>
      <c r="D15" s="22">
        <f>D14*20</f>
        <v>338</v>
      </c>
      <c r="E15" s="23">
        <v>220000</v>
      </c>
      <c r="F15" s="17">
        <f>E15*D15</f>
        <v>74360000</v>
      </c>
      <c r="G15" s="16">
        <v>100</v>
      </c>
      <c r="H15" s="17">
        <f>G15*F15/100</f>
        <v>74360000</v>
      </c>
      <c r="I15" s="17">
        <v>0</v>
      </c>
    </row>
    <row r="16" spans="1:9" ht="20.25" customHeight="1">
      <c r="A16" s="13" t="s">
        <v>19</v>
      </c>
      <c r="B16" s="19" t="s">
        <v>85</v>
      </c>
      <c r="C16" s="15" t="s">
        <v>13</v>
      </c>
      <c r="D16" s="22">
        <f>D14*5</f>
        <v>84.5</v>
      </c>
      <c r="E16" s="23">
        <v>185000</v>
      </c>
      <c r="F16" s="17">
        <f>E16*D16</f>
        <v>15632500</v>
      </c>
      <c r="G16" s="16">
        <v>100</v>
      </c>
      <c r="H16" s="17">
        <f>G16*F16/100</f>
        <v>15632500</v>
      </c>
      <c r="I16" s="17">
        <v>0</v>
      </c>
    </row>
    <row r="17" spans="1:9" ht="20.25" customHeight="1">
      <c r="A17" s="13" t="s">
        <v>19</v>
      </c>
      <c r="B17" s="19" t="s">
        <v>86</v>
      </c>
      <c r="C17" s="15" t="s">
        <v>12</v>
      </c>
      <c r="D17" s="22">
        <f>D14*4</f>
        <v>67.6</v>
      </c>
      <c r="E17" s="23">
        <v>147000</v>
      </c>
      <c r="F17" s="17">
        <f>E17*D17</f>
        <v>9937200</v>
      </c>
      <c r="G17" s="16">
        <v>100</v>
      </c>
      <c r="H17" s="17">
        <f>G17*F17/100</f>
        <v>9937200</v>
      </c>
      <c r="I17" s="17">
        <v>0</v>
      </c>
    </row>
    <row r="18" spans="1:9" s="12" customFormat="1" ht="20.25" customHeight="1">
      <c r="A18" s="5">
        <v>3</v>
      </c>
      <c r="B18" s="20" t="s">
        <v>14</v>
      </c>
      <c r="C18" s="5" t="s">
        <v>11</v>
      </c>
      <c r="D18" s="24">
        <v>16</v>
      </c>
      <c r="E18" s="25"/>
      <c r="F18" s="10">
        <f>SUM(F19:F22)</f>
        <v>435200000</v>
      </c>
      <c r="G18" s="9">
        <v>50</v>
      </c>
      <c r="H18" s="10">
        <f>G18/100*F18</f>
        <v>217600000</v>
      </c>
      <c r="I18" s="10">
        <f>F18-H18</f>
        <v>217600000</v>
      </c>
    </row>
    <row r="19" spans="1:9" ht="20.25" customHeight="1">
      <c r="A19" s="13" t="s">
        <v>19</v>
      </c>
      <c r="B19" s="19" t="s">
        <v>22</v>
      </c>
      <c r="C19" s="15" t="s">
        <v>7</v>
      </c>
      <c r="D19" s="16">
        <v>16</v>
      </c>
      <c r="E19" s="17">
        <v>10200000</v>
      </c>
      <c r="F19" s="17">
        <f t="shared" si="0"/>
        <v>163200000</v>
      </c>
      <c r="G19" s="16">
        <v>50</v>
      </c>
      <c r="H19" s="17">
        <f>F19*G19/100</f>
        <v>81600000</v>
      </c>
      <c r="I19" s="17">
        <f>H19</f>
        <v>81600000</v>
      </c>
    </row>
    <row r="20" spans="1:9" ht="20.25" customHeight="1">
      <c r="A20" s="13" t="s">
        <v>19</v>
      </c>
      <c r="B20" s="26" t="s">
        <v>23</v>
      </c>
      <c r="C20" s="27" t="s">
        <v>11</v>
      </c>
      <c r="D20" s="16">
        <v>16</v>
      </c>
      <c r="E20" s="17">
        <v>5400000</v>
      </c>
      <c r="F20" s="17">
        <f>E20*D20</f>
        <v>86400000</v>
      </c>
      <c r="G20" s="28">
        <v>50</v>
      </c>
      <c r="H20" s="17">
        <f t="shared" si="1"/>
        <v>43200000</v>
      </c>
      <c r="I20" s="17">
        <f>H20</f>
        <v>43200000</v>
      </c>
    </row>
    <row r="21" spans="1:9" ht="19.5" customHeight="1">
      <c r="A21" s="13" t="s">
        <v>19</v>
      </c>
      <c r="B21" s="29" t="s">
        <v>9</v>
      </c>
      <c r="C21" s="30" t="s">
        <v>11</v>
      </c>
      <c r="D21" s="16">
        <v>16</v>
      </c>
      <c r="E21" s="31">
        <v>6000000</v>
      </c>
      <c r="F21" s="17">
        <f>E21*D21</f>
        <v>96000000</v>
      </c>
      <c r="G21" s="28">
        <v>50</v>
      </c>
      <c r="H21" s="17">
        <f t="shared" si="1"/>
        <v>48000000</v>
      </c>
      <c r="I21" s="17">
        <f>H21</f>
        <v>48000000</v>
      </c>
    </row>
    <row r="22" spans="1:9" ht="19.5" customHeight="1">
      <c r="A22" s="13" t="s">
        <v>19</v>
      </c>
      <c r="B22" s="29" t="s">
        <v>24</v>
      </c>
      <c r="C22" s="30" t="s">
        <v>15</v>
      </c>
      <c r="D22" s="16">
        <v>16</v>
      </c>
      <c r="E22" s="31">
        <v>5600000</v>
      </c>
      <c r="F22" s="17">
        <f>E22*D22</f>
        <v>89600000</v>
      </c>
      <c r="G22" s="28">
        <v>50</v>
      </c>
      <c r="H22" s="17">
        <f t="shared" si="1"/>
        <v>44800000</v>
      </c>
      <c r="I22" s="17">
        <f>H22</f>
        <v>44800000</v>
      </c>
    </row>
    <row r="23" spans="1:9" s="12" customFormat="1" ht="19.5" customHeight="1">
      <c r="A23" s="13">
        <v>4</v>
      </c>
      <c r="B23" s="32" t="s">
        <v>25</v>
      </c>
      <c r="C23" s="33" t="s">
        <v>30</v>
      </c>
      <c r="D23" s="34">
        <v>16</v>
      </c>
      <c r="E23" s="35"/>
      <c r="F23" s="36">
        <f>SUM(F24:F27)</f>
        <v>185600000</v>
      </c>
      <c r="G23" s="36"/>
      <c r="H23" s="36">
        <f>SUM(H24:H27)</f>
        <v>185600000</v>
      </c>
      <c r="I23" s="36">
        <f>SUM(I24:I27)</f>
        <v>0</v>
      </c>
    </row>
    <row r="24" spans="1:9" ht="19.5" customHeight="1">
      <c r="A24" s="13" t="s">
        <v>19</v>
      </c>
      <c r="B24" s="37" t="s">
        <v>26</v>
      </c>
      <c r="C24" s="38" t="s">
        <v>31</v>
      </c>
      <c r="D24" s="39">
        <v>16</v>
      </c>
      <c r="E24" s="40">
        <v>8000000</v>
      </c>
      <c r="F24" s="41">
        <f>D24*E24</f>
        <v>128000000</v>
      </c>
      <c r="G24" s="42">
        <v>100</v>
      </c>
      <c r="H24" s="41">
        <f>F24*G24/100</f>
        <v>128000000</v>
      </c>
      <c r="I24" s="41">
        <v>0</v>
      </c>
    </row>
    <row r="25" spans="1:9" ht="19.5" customHeight="1">
      <c r="A25" s="13" t="s">
        <v>19</v>
      </c>
      <c r="B25" s="37" t="s">
        <v>27</v>
      </c>
      <c r="C25" s="38" t="s">
        <v>15</v>
      </c>
      <c r="D25" s="39">
        <v>16</v>
      </c>
      <c r="E25" s="40">
        <v>3000000</v>
      </c>
      <c r="F25" s="41">
        <f>D25*E25</f>
        <v>48000000</v>
      </c>
      <c r="G25" s="42">
        <v>100</v>
      </c>
      <c r="H25" s="41">
        <f>F25*G25/100</f>
        <v>48000000</v>
      </c>
      <c r="I25" s="41">
        <v>0</v>
      </c>
    </row>
    <row r="26" spans="1:9" ht="19.5" customHeight="1">
      <c r="A26" s="13" t="s">
        <v>19</v>
      </c>
      <c r="B26" s="37" t="s">
        <v>28</v>
      </c>
      <c r="C26" s="38" t="s">
        <v>30</v>
      </c>
      <c r="D26" s="39">
        <v>16</v>
      </c>
      <c r="E26" s="40">
        <v>300000</v>
      </c>
      <c r="F26" s="41">
        <f>D26*E26</f>
        <v>4800000</v>
      </c>
      <c r="G26" s="42">
        <v>100</v>
      </c>
      <c r="H26" s="41">
        <f>F26*G26/100</f>
        <v>4800000</v>
      </c>
      <c r="I26" s="41">
        <v>0</v>
      </c>
    </row>
    <row r="27" spans="1:9" ht="19.5" customHeight="1">
      <c r="A27" s="13" t="s">
        <v>19</v>
      </c>
      <c r="B27" s="37" t="s">
        <v>29</v>
      </c>
      <c r="C27" s="38" t="s">
        <v>31</v>
      </c>
      <c r="D27" s="39">
        <v>16</v>
      </c>
      <c r="E27" s="40">
        <v>300000</v>
      </c>
      <c r="F27" s="41">
        <f>D27*E27</f>
        <v>4800000</v>
      </c>
      <c r="G27" s="42">
        <v>100</v>
      </c>
      <c r="H27" s="41">
        <f>F27*G27/100</f>
        <v>4800000</v>
      </c>
      <c r="I27" s="41">
        <v>0</v>
      </c>
    </row>
    <row r="28" spans="1:9" s="12" customFormat="1" ht="21.75" customHeight="1">
      <c r="A28" s="13" t="s">
        <v>32</v>
      </c>
      <c r="B28" s="32" t="s">
        <v>33</v>
      </c>
      <c r="C28" s="33"/>
      <c r="D28" s="34"/>
      <c r="E28" s="35"/>
      <c r="F28" s="36">
        <f>F29</f>
        <v>109849999.99999999</v>
      </c>
      <c r="G28" s="36">
        <f>G29</f>
        <v>100</v>
      </c>
      <c r="H28" s="36">
        <f>H29</f>
        <v>109849999.99999999</v>
      </c>
      <c r="I28" s="36"/>
    </row>
    <row r="29" spans="1:9" s="12" customFormat="1" ht="33.75" customHeight="1">
      <c r="A29" s="13">
        <v>1</v>
      </c>
      <c r="B29" s="32" t="s">
        <v>87</v>
      </c>
      <c r="C29" s="33" t="s">
        <v>8</v>
      </c>
      <c r="D29" s="43">
        <v>16.9</v>
      </c>
      <c r="E29" s="35"/>
      <c r="F29" s="36">
        <f>SUM(F30:F31)</f>
        <v>109849999.99999999</v>
      </c>
      <c r="G29" s="36">
        <v>100</v>
      </c>
      <c r="H29" s="36">
        <f>SUM(H30:H31)</f>
        <v>109849999.99999999</v>
      </c>
      <c r="I29" s="36">
        <f>SUM(I30:I31)</f>
        <v>0</v>
      </c>
    </row>
    <row r="30" spans="1:9" ht="34.5" customHeight="1">
      <c r="A30" s="13" t="s">
        <v>19</v>
      </c>
      <c r="B30" s="37" t="s">
        <v>34</v>
      </c>
      <c r="C30" s="38" t="s">
        <v>8</v>
      </c>
      <c r="D30" s="44">
        <v>16.9</v>
      </c>
      <c r="E30" s="40">
        <v>1200000</v>
      </c>
      <c r="F30" s="41">
        <f>E30*D30</f>
        <v>20280000</v>
      </c>
      <c r="G30" s="42">
        <v>100</v>
      </c>
      <c r="H30" s="41">
        <f>F30*G30/100</f>
        <v>20280000</v>
      </c>
      <c r="I30" s="41">
        <v>0</v>
      </c>
    </row>
    <row r="31" spans="1:9" ht="34.5" customHeight="1">
      <c r="A31" s="13" t="s">
        <v>19</v>
      </c>
      <c r="B31" s="37" t="s">
        <v>35</v>
      </c>
      <c r="C31" s="38" t="s">
        <v>8</v>
      </c>
      <c r="D31" s="44">
        <v>16.9</v>
      </c>
      <c r="E31" s="40">
        <v>5300000</v>
      </c>
      <c r="F31" s="41">
        <f>E31*D31</f>
        <v>89569999.99999999</v>
      </c>
      <c r="G31" s="42">
        <v>100</v>
      </c>
      <c r="H31" s="41">
        <f>F31*G31/100</f>
        <v>89569999.99999999</v>
      </c>
      <c r="I31" s="41">
        <v>0</v>
      </c>
    </row>
    <row r="32" spans="1:9" s="12" customFormat="1" ht="19.5" customHeight="1">
      <c r="A32" s="13" t="s">
        <v>55</v>
      </c>
      <c r="B32" s="32" t="s">
        <v>56</v>
      </c>
      <c r="C32" s="33"/>
      <c r="D32" s="34"/>
      <c r="E32" s="35"/>
      <c r="F32" s="36">
        <f>F33+F42+F46</f>
        <v>87100000</v>
      </c>
      <c r="G32" s="36">
        <v>100</v>
      </c>
      <c r="H32" s="36">
        <f>H33+H42+H46</f>
        <v>87100000</v>
      </c>
      <c r="I32" s="36">
        <f>I33+I42+I46</f>
        <v>0</v>
      </c>
    </row>
    <row r="33" spans="1:9" s="12" customFormat="1" ht="51.75" customHeight="1">
      <c r="A33" s="13">
        <v>1</v>
      </c>
      <c r="B33" s="32" t="s">
        <v>62</v>
      </c>
      <c r="C33" s="33" t="s">
        <v>46</v>
      </c>
      <c r="D33" s="34">
        <v>2</v>
      </c>
      <c r="E33" s="35">
        <f>F34</f>
        <v>23000000</v>
      </c>
      <c r="F33" s="36">
        <f>D33*E33</f>
        <v>46000000</v>
      </c>
      <c r="G33" s="45">
        <v>100</v>
      </c>
      <c r="H33" s="36">
        <f>F33*G33/100</f>
        <v>46000000</v>
      </c>
      <c r="I33" s="36">
        <v>0</v>
      </c>
    </row>
    <row r="34" spans="1:9" s="52" customFormat="1" ht="21" customHeight="1">
      <c r="A34" s="46" t="s">
        <v>36</v>
      </c>
      <c r="B34" s="47" t="s">
        <v>37</v>
      </c>
      <c r="C34" s="48"/>
      <c r="D34" s="49"/>
      <c r="E34" s="50"/>
      <c r="F34" s="51">
        <f>SUM(F35:F41)</f>
        <v>23000000</v>
      </c>
      <c r="G34" s="51">
        <v>100</v>
      </c>
      <c r="H34" s="51">
        <f>SUM(H35:H41)</f>
        <v>23000000</v>
      </c>
      <c r="I34" s="51">
        <v>0</v>
      </c>
    </row>
    <row r="35" spans="1:9" ht="21.75" customHeight="1">
      <c r="A35" s="13" t="s">
        <v>19</v>
      </c>
      <c r="B35" s="37" t="s">
        <v>38</v>
      </c>
      <c r="C35" s="38" t="s">
        <v>47</v>
      </c>
      <c r="D35" s="39">
        <v>2</v>
      </c>
      <c r="E35" s="40">
        <v>500000</v>
      </c>
      <c r="F35" s="41">
        <f aca="true" t="shared" si="2" ref="F35:F41">D35*E35</f>
        <v>1000000</v>
      </c>
      <c r="G35" s="42">
        <v>100</v>
      </c>
      <c r="H35" s="41">
        <f>F35*G35/100</f>
        <v>1000000</v>
      </c>
      <c r="I35" s="41"/>
    </row>
    <row r="36" spans="1:9" ht="21.75" customHeight="1">
      <c r="A36" s="13" t="s">
        <v>19</v>
      </c>
      <c r="B36" s="37" t="s">
        <v>40</v>
      </c>
      <c r="C36" s="38" t="s">
        <v>47</v>
      </c>
      <c r="D36" s="39">
        <v>2</v>
      </c>
      <c r="E36" s="40">
        <v>1200000</v>
      </c>
      <c r="F36" s="41">
        <f t="shared" si="2"/>
        <v>2400000</v>
      </c>
      <c r="G36" s="42">
        <v>100</v>
      </c>
      <c r="H36" s="41">
        <f aca="true" t="shared" si="3" ref="H36:H41">F36*G36/100</f>
        <v>2400000</v>
      </c>
      <c r="I36" s="41"/>
    </row>
    <row r="37" spans="1:9" ht="32.25" customHeight="1">
      <c r="A37" s="13" t="s">
        <v>19</v>
      </c>
      <c r="B37" s="37" t="s">
        <v>63</v>
      </c>
      <c r="C37" s="38" t="s">
        <v>39</v>
      </c>
      <c r="D37" s="39">
        <v>50</v>
      </c>
      <c r="E37" s="40">
        <v>200000</v>
      </c>
      <c r="F37" s="41">
        <f t="shared" si="2"/>
        <v>10000000</v>
      </c>
      <c r="G37" s="42">
        <v>100</v>
      </c>
      <c r="H37" s="41">
        <f t="shared" si="3"/>
        <v>10000000</v>
      </c>
      <c r="I37" s="41"/>
    </row>
    <row r="38" spans="1:9" ht="33" customHeight="1">
      <c r="A38" s="13" t="s">
        <v>19</v>
      </c>
      <c r="B38" s="37" t="s">
        <v>41</v>
      </c>
      <c r="C38" s="38" t="s">
        <v>39</v>
      </c>
      <c r="D38" s="39">
        <v>50</v>
      </c>
      <c r="E38" s="40">
        <v>60000</v>
      </c>
      <c r="F38" s="41">
        <f t="shared" si="2"/>
        <v>3000000</v>
      </c>
      <c r="G38" s="42">
        <v>100</v>
      </c>
      <c r="H38" s="41">
        <f t="shared" si="3"/>
        <v>3000000</v>
      </c>
      <c r="I38" s="41"/>
    </row>
    <row r="39" spans="1:9" ht="21.75" customHeight="1">
      <c r="A39" s="13" t="s">
        <v>19</v>
      </c>
      <c r="B39" s="37" t="s">
        <v>42</v>
      </c>
      <c r="C39" s="38" t="s">
        <v>30</v>
      </c>
      <c r="D39" s="39">
        <v>50</v>
      </c>
      <c r="E39" s="40">
        <v>30000</v>
      </c>
      <c r="F39" s="41">
        <f t="shared" si="2"/>
        <v>1500000</v>
      </c>
      <c r="G39" s="42">
        <v>100</v>
      </c>
      <c r="H39" s="41">
        <f t="shared" si="3"/>
        <v>1500000</v>
      </c>
      <c r="I39" s="41"/>
    </row>
    <row r="40" spans="1:9" ht="21.75" customHeight="1">
      <c r="A40" s="13" t="s">
        <v>19</v>
      </c>
      <c r="B40" s="37" t="s">
        <v>43</v>
      </c>
      <c r="C40" s="38" t="s">
        <v>30</v>
      </c>
      <c r="D40" s="39">
        <v>50</v>
      </c>
      <c r="E40" s="40">
        <v>22000</v>
      </c>
      <c r="F40" s="41">
        <f t="shared" si="2"/>
        <v>1100000</v>
      </c>
      <c r="G40" s="42">
        <v>100</v>
      </c>
      <c r="H40" s="41">
        <f t="shared" si="3"/>
        <v>1100000</v>
      </c>
      <c r="I40" s="41"/>
    </row>
    <row r="41" spans="1:9" ht="21.75" customHeight="1">
      <c r="A41" s="13" t="s">
        <v>19</v>
      </c>
      <c r="B41" s="37" t="s">
        <v>44</v>
      </c>
      <c r="C41" s="38" t="s">
        <v>45</v>
      </c>
      <c r="D41" s="39">
        <v>4</v>
      </c>
      <c r="E41" s="40">
        <v>1000000</v>
      </c>
      <c r="F41" s="41">
        <f t="shared" si="2"/>
        <v>4000000</v>
      </c>
      <c r="G41" s="42">
        <v>100</v>
      </c>
      <c r="H41" s="41">
        <f t="shared" si="3"/>
        <v>4000000</v>
      </c>
      <c r="I41" s="41"/>
    </row>
    <row r="42" spans="1:9" s="12" customFormat="1" ht="69" customHeight="1">
      <c r="A42" s="13">
        <v>2</v>
      </c>
      <c r="B42" s="32" t="s">
        <v>67</v>
      </c>
      <c r="C42" s="33"/>
      <c r="D42" s="34"/>
      <c r="E42" s="35"/>
      <c r="F42" s="36">
        <f>SUM(F43:F45)</f>
        <v>29600000</v>
      </c>
      <c r="G42" s="36">
        <v>100</v>
      </c>
      <c r="H42" s="36">
        <f>SUM(H43:H45)</f>
        <v>29600000</v>
      </c>
      <c r="I42" s="36">
        <f>SUM(I43:I45)</f>
        <v>0</v>
      </c>
    </row>
    <row r="43" spans="1:9" ht="33.75" customHeight="1">
      <c r="A43" s="13" t="s">
        <v>19</v>
      </c>
      <c r="B43" s="37" t="s">
        <v>89</v>
      </c>
      <c r="C43" s="38" t="s">
        <v>39</v>
      </c>
      <c r="D43" s="39">
        <v>32</v>
      </c>
      <c r="E43" s="40">
        <v>300000</v>
      </c>
      <c r="F43" s="41">
        <f>D43*E43</f>
        <v>9600000</v>
      </c>
      <c r="G43" s="42">
        <v>100</v>
      </c>
      <c r="H43" s="41">
        <f>F43*G43/100</f>
        <v>9600000</v>
      </c>
      <c r="I43" s="41"/>
    </row>
    <row r="44" spans="1:9" ht="33.75" customHeight="1">
      <c r="A44" s="13" t="s">
        <v>19</v>
      </c>
      <c r="B44" s="37" t="s">
        <v>68</v>
      </c>
      <c r="C44" s="38" t="s">
        <v>39</v>
      </c>
      <c r="D44" s="39">
        <v>32</v>
      </c>
      <c r="E44" s="40">
        <v>250000</v>
      </c>
      <c r="F44" s="41">
        <f>D44*E44</f>
        <v>8000000</v>
      </c>
      <c r="G44" s="42">
        <v>100</v>
      </c>
      <c r="H44" s="41">
        <f>F44*G44/100</f>
        <v>8000000</v>
      </c>
      <c r="I44" s="41"/>
    </row>
    <row r="45" spans="1:9" ht="21.75" customHeight="1">
      <c r="A45" s="13" t="s">
        <v>19</v>
      </c>
      <c r="B45" s="37" t="s">
        <v>66</v>
      </c>
      <c r="C45" s="38" t="s">
        <v>47</v>
      </c>
      <c r="D45" s="39">
        <v>2</v>
      </c>
      <c r="E45" s="40">
        <v>6000000</v>
      </c>
      <c r="F45" s="41">
        <f>D45*E45</f>
        <v>12000000</v>
      </c>
      <c r="G45" s="42">
        <v>100</v>
      </c>
      <c r="H45" s="41">
        <f>F45*G45/100</f>
        <v>12000000</v>
      </c>
      <c r="I45" s="41"/>
    </row>
    <row r="46" spans="1:9" s="12" customFormat="1" ht="73.5" customHeight="1">
      <c r="A46" s="13">
        <v>3</v>
      </c>
      <c r="B46" s="32" t="s">
        <v>75</v>
      </c>
      <c r="C46" s="33"/>
      <c r="D46" s="34"/>
      <c r="E46" s="35"/>
      <c r="F46" s="36">
        <f>SUM(F47:F52)</f>
        <v>11500000</v>
      </c>
      <c r="G46" s="36">
        <v>100</v>
      </c>
      <c r="H46" s="36">
        <f>SUM(H47:H52)</f>
        <v>11500000</v>
      </c>
      <c r="I46" s="36"/>
    </row>
    <row r="47" spans="1:9" ht="19.5" customHeight="1">
      <c r="A47" s="13" t="s">
        <v>19</v>
      </c>
      <c r="B47" s="37" t="s">
        <v>48</v>
      </c>
      <c r="C47" s="38" t="s">
        <v>49</v>
      </c>
      <c r="D47" s="39">
        <v>1</v>
      </c>
      <c r="E47" s="40">
        <v>2000000</v>
      </c>
      <c r="F47" s="41">
        <f aca="true" t="shared" si="4" ref="F47:F52">D47*E47</f>
        <v>2000000</v>
      </c>
      <c r="G47" s="42">
        <v>100</v>
      </c>
      <c r="H47" s="41">
        <f aca="true" t="shared" si="5" ref="H47:H52">F47*G47/100</f>
        <v>2000000</v>
      </c>
      <c r="I47" s="41"/>
    </row>
    <row r="48" spans="1:9" ht="19.5" customHeight="1">
      <c r="A48" s="13" t="s">
        <v>19</v>
      </c>
      <c r="B48" s="37" t="s">
        <v>50</v>
      </c>
      <c r="C48" s="38" t="s">
        <v>39</v>
      </c>
      <c r="D48" s="39">
        <v>50</v>
      </c>
      <c r="E48" s="40">
        <v>100000</v>
      </c>
      <c r="F48" s="41">
        <f t="shared" si="4"/>
        <v>5000000</v>
      </c>
      <c r="G48" s="42">
        <v>100</v>
      </c>
      <c r="H48" s="41">
        <f t="shared" si="5"/>
        <v>5000000</v>
      </c>
      <c r="I48" s="41"/>
    </row>
    <row r="49" spans="1:9" ht="19.5" customHeight="1">
      <c r="A49" s="13" t="s">
        <v>19</v>
      </c>
      <c r="B49" s="37" t="s">
        <v>51</v>
      </c>
      <c r="C49" s="38" t="s">
        <v>39</v>
      </c>
      <c r="D49" s="39">
        <v>50</v>
      </c>
      <c r="E49" s="40">
        <v>30000</v>
      </c>
      <c r="F49" s="41">
        <f t="shared" si="4"/>
        <v>1500000</v>
      </c>
      <c r="G49" s="42">
        <v>100</v>
      </c>
      <c r="H49" s="41">
        <f t="shared" si="5"/>
        <v>1500000</v>
      </c>
      <c r="I49" s="41"/>
    </row>
    <row r="50" spans="1:9" ht="19.5" customHeight="1">
      <c r="A50" s="13" t="s">
        <v>19</v>
      </c>
      <c r="B50" s="37" t="s">
        <v>43</v>
      </c>
      <c r="C50" s="38" t="s">
        <v>30</v>
      </c>
      <c r="D50" s="39">
        <v>50</v>
      </c>
      <c r="E50" s="40">
        <v>20000</v>
      </c>
      <c r="F50" s="41">
        <f t="shared" si="4"/>
        <v>1000000</v>
      </c>
      <c r="G50" s="42">
        <v>100</v>
      </c>
      <c r="H50" s="41">
        <f t="shared" si="5"/>
        <v>1000000</v>
      </c>
      <c r="I50" s="41"/>
    </row>
    <row r="51" spans="1:9" ht="19.5" customHeight="1">
      <c r="A51" s="13" t="s">
        <v>19</v>
      </c>
      <c r="B51" s="37" t="s">
        <v>52</v>
      </c>
      <c r="C51" s="38" t="s">
        <v>53</v>
      </c>
      <c r="D51" s="39">
        <v>2</v>
      </c>
      <c r="E51" s="40">
        <v>500000</v>
      </c>
      <c r="F51" s="41">
        <f t="shared" si="4"/>
        <v>1000000</v>
      </c>
      <c r="G51" s="42">
        <v>100</v>
      </c>
      <c r="H51" s="41">
        <f t="shared" si="5"/>
        <v>1000000</v>
      </c>
      <c r="I51" s="41"/>
    </row>
    <row r="52" spans="1:9" ht="19.5" customHeight="1">
      <c r="A52" s="13" t="s">
        <v>19</v>
      </c>
      <c r="B52" s="37" t="s">
        <v>54</v>
      </c>
      <c r="C52" s="38" t="s">
        <v>39</v>
      </c>
      <c r="D52" s="39">
        <v>1</v>
      </c>
      <c r="E52" s="40">
        <v>1000000</v>
      </c>
      <c r="F52" s="41">
        <f t="shared" si="4"/>
        <v>1000000</v>
      </c>
      <c r="G52" s="42">
        <v>100</v>
      </c>
      <c r="H52" s="41">
        <f t="shared" si="5"/>
        <v>1000000</v>
      </c>
      <c r="I52" s="41"/>
    </row>
    <row r="53" spans="1:9" s="12" customFormat="1" ht="19.5" customHeight="1">
      <c r="A53" s="13" t="s">
        <v>57</v>
      </c>
      <c r="B53" s="32" t="s">
        <v>65</v>
      </c>
      <c r="C53" s="33"/>
      <c r="D53" s="34"/>
      <c r="E53" s="35"/>
      <c r="F53" s="36">
        <f>SUM(F54:F56)</f>
        <v>50000000</v>
      </c>
      <c r="G53" s="34">
        <v>100</v>
      </c>
      <c r="H53" s="36">
        <f>SUM(H54:H56)</f>
        <v>50000000</v>
      </c>
      <c r="I53" s="36"/>
    </row>
    <row r="54" spans="1:9" ht="19.5" customHeight="1">
      <c r="A54" s="13" t="s">
        <v>19</v>
      </c>
      <c r="B54" s="37" t="s">
        <v>69</v>
      </c>
      <c r="C54" s="38" t="s">
        <v>71</v>
      </c>
      <c r="D54" s="39">
        <v>2</v>
      </c>
      <c r="E54" s="40">
        <v>12000000</v>
      </c>
      <c r="F54" s="41">
        <f>D54*E54</f>
        <v>24000000</v>
      </c>
      <c r="G54" s="42">
        <v>100</v>
      </c>
      <c r="H54" s="41">
        <f>F54</f>
        <v>24000000</v>
      </c>
      <c r="I54" s="41"/>
    </row>
    <row r="55" spans="1:9" ht="19.5" customHeight="1">
      <c r="A55" s="13" t="s">
        <v>19</v>
      </c>
      <c r="B55" s="37" t="s">
        <v>70</v>
      </c>
      <c r="C55" s="38" t="s">
        <v>72</v>
      </c>
      <c r="D55" s="39">
        <v>2</v>
      </c>
      <c r="E55" s="40">
        <v>7000000</v>
      </c>
      <c r="F55" s="41">
        <f>D55*E55</f>
        <v>14000000</v>
      </c>
      <c r="G55" s="42">
        <v>100</v>
      </c>
      <c r="H55" s="41">
        <f>F55</f>
        <v>14000000</v>
      </c>
      <c r="I55" s="41"/>
    </row>
    <row r="56" spans="1:9" ht="35.25" customHeight="1">
      <c r="A56" s="13" t="s">
        <v>19</v>
      </c>
      <c r="B56" s="37" t="s">
        <v>77</v>
      </c>
      <c r="C56" s="38" t="s">
        <v>73</v>
      </c>
      <c r="D56" s="39">
        <v>2400</v>
      </c>
      <c r="E56" s="40">
        <v>5000</v>
      </c>
      <c r="F56" s="41">
        <f>D56*E56</f>
        <v>12000000</v>
      </c>
      <c r="G56" s="42">
        <v>100</v>
      </c>
      <c r="H56" s="41">
        <f>F56</f>
        <v>12000000</v>
      </c>
      <c r="I56" s="41"/>
    </row>
    <row r="57" spans="1:11" ht="36" customHeight="1">
      <c r="A57" s="13" t="s">
        <v>58</v>
      </c>
      <c r="B57" s="53" t="s">
        <v>74</v>
      </c>
      <c r="C57" s="54"/>
      <c r="D57" s="55"/>
      <c r="E57" s="55"/>
      <c r="F57" s="56">
        <v>50000000</v>
      </c>
      <c r="G57" s="34">
        <v>100</v>
      </c>
      <c r="H57" s="57">
        <v>50000000</v>
      </c>
      <c r="I57" s="57">
        <v>0</v>
      </c>
      <c r="K57" s="58"/>
    </row>
    <row r="58" spans="1:11" ht="22.5" customHeight="1">
      <c r="A58" s="13" t="s">
        <v>64</v>
      </c>
      <c r="B58" s="53" t="s">
        <v>59</v>
      </c>
      <c r="C58" s="54"/>
      <c r="D58" s="55"/>
      <c r="E58" s="55"/>
      <c r="F58" s="56">
        <v>308081300</v>
      </c>
      <c r="G58" s="34">
        <v>100</v>
      </c>
      <c r="H58" s="57">
        <v>308081300</v>
      </c>
      <c r="I58" s="57">
        <v>0</v>
      </c>
      <c r="K58" s="58"/>
    </row>
    <row r="59" spans="1:11" ht="22.5" customHeight="1">
      <c r="A59" s="8"/>
      <c r="B59" s="5" t="s">
        <v>76</v>
      </c>
      <c r="C59" s="8"/>
      <c r="D59" s="8"/>
      <c r="E59" s="10"/>
      <c r="F59" s="25">
        <f>F8+F28+F53+F32+F57+F58</f>
        <v>1830226000</v>
      </c>
      <c r="G59" s="25"/>
      <c r="H59" s="25">
        <f>H8+H28+H53+H32+H57+H58</f>
        <v>1350000000</v>
      </c>
      <c r="I59" s="25">
        <f>I8+I28+I53+I32+I57+I58</f>
        <v>480226000</v>
      </c>
      <c r="K59" s="58"/>
    </row>
    <row r="60" spans="1:11" s="63" customFormat="1" ht="15.75">
      <c r="A60" s="59"/>
      <c r="B60" s="59"/>
      <c r="C60" s="60"/>
      <c r="D60" s="60"/>
      <c r="E60" s="61"/>
      <c r="F60" s="62"/>
      <c r="G60" s="62"/>
      <c r="H60" s="62"/>
      <c r="I60" s="62"/>
      <c r="K60" s="64"/>
    </row>
    <row r="61" spans="1:11" ht="17.25" customHeight="1">
      <c r="A61" s="74" t="s">
        <v>88</v>
      </c>
      <c r="B61" s="74"/>
      <c r="C61" s="74"/>
      <c r="D61" s="74"/>
      <c r="E61" s="74"/>
      <c r="F61" s="74"/>
      <c r="G61" s="74"/>
      <c r="H61" s="74"/>
      <c r="I61" s="74"/>
      <c r="K61" s="58"/>
    </row>
    <row r="63" spans="1:9" ht="14.25" customHeight="1">
      <c r="A63" s="73"/>
      <c r="B63" s="73"/>
      <c r="C63" s="73"/>
      <c r="D63" s="73"/>
      <c r="E63" s="73"/>
      <c r="F63" s="73"/>
      <c r="G63" s="73"/>
      <c r="H63" s="73"/>
      <c r="I63" s="73"/>
    </row>
    <row r="64" spans="6:8" ht="15.75">
      <c r="F64" s="58"/>
      <c r="G64" s="65"/>
      <c r="H64" s="58"/>
    </row>
  </sheetData>
  <sheetProtection/>
  <mergeCells count="14">
    <mergeCell ref="A63:I63"/>
    <mergeCell ref="A61:I61"/>
    <mergeCell ref="D5:D7"/>
    <mergeCell ref="E5:E7"/>
    <mergeCell ref="F5:F7"/>
    <mergeCell ref="G5:I5"/>
    <mergeCell ref="I6:I7"/>
    <mergeCell ref="A3:I3"/>
    <mergeCell ref="H4:I4"/>
    <mergeCell ref="A2:I2"/>
    <mergeCell ref="A5:A7"/>
    <mergeCell ref="B5:B7"/>
    <mergeCell ref="C5:C7"/>
    <mergeCell ref="G6:H6"/>
  </mergeCells>
  <printOptions/>
  <pageMargins left="0.43" right="0.236220472440945" top="0" bottom="0.42" header="0.2" footer="0.2"/>
  <pageSetup horizontalDpi="600" verticalDpi="600" orientation="landscape" paperSize="9" scale="9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2024-04-15T02:00:14Z</cp:lastPrinted>
  <dcterms:created xsi:type="dcterms:W3CDTF">1996-10-14T23:33:28Z</dcterms:created>
  <dcterms:modified xsi:type="dcterms:W3CDTF">2024-04-15T08:37:52Z</dcterms:modified>
  <cp:category/>
  <cp:version/>
  <cp:contentType/>
  <cp:contentStatus/>
</cp:coreProperties>
</file>